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<sst xmlns="http://schemas.openxmlformats.org/spreadsheetml/2006/main" count="3113" uniqueCount="2075">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</sst>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Симеоновград</v>
      </c>
      <c r="C2" s="1729"/>
      <c r="D2" s="1730"/>
      <c r="E2" s="1019"/>
      <c r="F2" s="1020">
        <f>+OTCHET!H9</f>
        <v>0</v>
      </c>
      <c r="G2" s="1021" t="str">
        <f>+OTCHET!F12</f>
        <v>7607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39344</v>
      </c>
      <c r="J51" s="1102">
        <f>+IF(OR($P$2=98,$P$2=42,$P$2=96,$P$2=97),$Q51,0)</f>
        <v>30000</v>
      </c>
      <c r="K51" s="1095"/>
      <c r="L51" s="1102">
        <f>+IF($P$2=33,$Q51,0)</f>
        <v>0</v>
      </c>
      <c r="M51" s="1095"/>
      <c r="N51" s="1132">
        <f>+ROUND(+G51+J51+L51,0)</f>
        <v>30000</v>
      </c>
      <c r="O51" s="1097"/>
      <c r="P51" s="1101">
        <f>+ROUND(OTCHET!E205-SUM(OTCHET!E217:E219)+OTCHET!E271+IF(+OR(OTCHET!$F$12=5500,OTCHET!$F$12=5600),0,+OTCHET!E297),0)</f>
        <v>39344</v>
      </c>
      <c r="Q51" s="1102">
        <f>+ROUND(OTCHET!L205-SUM(OTCHET!L217:L219)+OTCHET!L271+IF(+OR(OTCHET!$F$12=5500,OTCHET!$F$12=5600),0,+OTCHET!L297),0)</f>
        <v>30000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39344</v>
      </c>
      <c r="J56" s="1208">
        <f>+ROUND(+SUM(J51:J55),0)</f>
        <v>30000</v>
      </c>
      <c r="K56" s="1095"/>
      <c r="L56" s="1208">
        <f>+ROUND(+SUM(L51:L55),0)</f>
        <v>0</v>
      </c>
      <c r="M56" s="1095"/>
      <c r="N56" s="1209">
        <f>+ROUND(+SUM(N51:N55),0)</f>
        <v>30000</v>
      </c>
      <c r="O56" s="1097"/>
      <c r="P56" s="1207">
        <f>+ROUND(+SUM(P51:P55),0)</f>
        <v>39344</v>
      </c>
      <c r="Q56" s="1208">
        <f>+ROUND(+SUM(Q51:Q55),0)</f>
        <v>30000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3500541</v>
      </c>
      <c r="J59" s="1120">
        <f>+IF(OR($P$2=98,$P$2=42,$P$2=96,$P$2=97),$Q59,0)</f>
        <v>1470156</v>
      </c>
      <c r="K59" s="1095"/>
      <c r="L59" s="1120">
        <f>+IF($P$2=33,$Q59,0)</f>
        <v>0</v>
      </c>
      <c r="M59" s="1095"/>
      <c r="N59" s="1121">
        <f>+ROUND(+G59+J59+L59,0)</f>
        <v>1470156</v>
      </c>
      <c r="O59" s="1097"/>
      <c r="P59" s="1119">
        <f>+ROUND(+OTCHET!E275+OTCHET!E276,0)</f>
        <v>3500541</v>
      </c>
      <c r="Q59" s="1120">
        <f>+ROUND(+OTCHET!L275+OTCHET!L276,0)</f>
        <v>1470156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3500541</v>
      </c>
      <c r="J63" s="1208">
        <f>+ROUND(+SUM(J58:J61),0)</f>
        <v>1470156</v>
      </c>
      <c r="K63" s="1095"/>
      <c r="L63" s="1208">
        <f>+ROUND(+SUM(L58:L61),0)</f>
        <v>0</v>
      </c>
      <c r="M63" s="1095"/>
      <c r="N63" s="1209">
        <f>+ROUND(+SUM(N58:N61),0)</f>
        <v>1470156</v>
      </c>
      <c r="O63" s="1097"/>
      <c r="P63" s="1207">
        <f>+ROUND(+SUM(P58:P61),0)</f>
        <v>3500541</v>
      </c>
      <c r="Q63" s="1208">
        <f>+ROUND(+SUM(Q58:Q61),0)</f>
        <v>1470156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3539885</v>
      </c>
      <c r="J77" s="1233">
        <f>+ROUND(J56+J63+J67+J71+J75,0)</f>
        <v>1500156</v>
      </c>
      <c r="K77" s="1095"/>
      <c r="L77" s="1233">
        <f>+ROUND(L56+L63+L67+L71+L75,0)</f>
        <v>0</v>
      </c>
      <c r="M77" s="1095"/>
      <c r="N77" s="1234">
        <f>+ROUND(N56+N63+N67+N71+N75,0)</f>
        <v>1500156</v>
      </c>
      <c r="O77" s="1097"/>
      <c r="P77" s="1231">
        <f>+ROUND(P56+P63+P67+P71+P75,0)</f>
        <v>3539885</v>
      </c>
      <c r="Q77" s="1232">
        <f>+ROUND(Q56+Q63+Q67+Q71+Q75,0)</f>
        <v>1500156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3510683</v>
      </c>
      <c r="J79" s="1108">
        <f>+IF(OR($P$2=98,$P$2=42,$P$2=96,$P$2=97),$Q79,0)</f>
        <v>1506849</v>
      </c>
      <c r="K79" s="1095"/>
      <c r="L79" s="1108">
        <f>+IF($P$2=33,$Q79,0)</f>
        <v>0</v>
      </c>
      <c r="M79" s="1095"/>
      <c r="N79" s="1109">
        <f>+ROUND(+G79+J79+L79,0)</f>
        <v>1506849</v>
      </c>
      <c r="O79" s="1097"/>
      <c r="P79" s="1107">
        <f>+ROUND(OTCHET!E419,0)</f>
        <v>3510683</v>
      </c>
      <c r="Q79" s="1108">
        <f>+ROUND(OTCHET!L419,0)</f>
        <v>1506849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3510683</v>
      </c>
      <c r="J81" s="1242">
        <f>+ROUND(J79+J80,0)</f>
        <v>1506849</v>
      </c>
      <c r="K81" s="1095"/>
      <c r="L81" s="1242">
        <f>+ROUND(L79+L80,0)</f>
        <v>0</v>
      </c>
      <c r="M81" s="1095"/>
      <c r="N81" s="1243">
        <f>+ROUND(N79+N80,0)</f>
        <v>1506849</v>
      </c>
      <c r="O81" s="1097"/>
      <c r="P81" s="1241">
        <f>+ROUND(P79+P80,0)</f>
        <v>3510683</v>
      </c>
      <c r="Q81" s="1242">
        <f>+ROUND(Q79+Q80,0)</f>
        <v>1506849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-29202</v>
      </c>
      <c r="J83" s="1255">
        <f>+ROUND(J48,0)-ROUND(J77,0)+ROUND(J81,0)</f>
        <v>6693</v>
      </c>
      <c r="K83" s="1095"/>
      <c r="L83" s="1255">
        <f>+ROUND(L48,0)-ROUND(L77,0)+ROUND(L81,0)</f>
        <v>0</v>
      </c>
      <c r="M83" s="1095"/>
      <c r="N83" s="1256">
        <f>+ROUND(N48,0)-ROUND(N77,0)+ROUND(N81,0)</f>
        <v>6693</v>
      </c>
      <c r="O83" s="1257"/>
      <c r="P83" s="1254">
        <f>+ROUND(P48,0)-ROUND(P77,0)+ROUND(P81,0)</f>
        <v>-29202</v>
      </c>
      <c r="Q83" s="1255">
        <f>+ROUND(Q48,0)-ROUND(Q77,0)+ROUND(Q81,0)</f>
        <v>6693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29202</v>
      </c>
      <c r="J84" s="1263">
        <f>+ROUND(J101,0)+ROUND(J120,0)+ROUND(J127,0)-ROUND(J132,0)</f>
        <v>-6693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-6693</v>
      </c>
      <c r="O84" s="1257"/>
      <c r="P84" s="1262">
        <f>+ROUND(P101,0)+ROUND(P120,0)+ROUND(P127,0)-ROUND(P132,0)</f>
        <v>29202</v>
      </c>
      <c r="Q84" s="1263">
        <f>+ROUND(Q101,0)+ROUND(Q120,0)+ROUND(Q127,0)-ROUND(Q132,0)</f>
        <v>-6693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29202</v>
      </c>
      <c r="J129" s="1108">
        <f>+IF(OR($P$2=98,$P$2=42,$P$2=96,$P$2=97),$Q129,0)</f>
        <v>29202</v>
      </c>
      <c r="K129" s="1095"/>
      <c r="L129" s="1108">
        <f>+IF($P$2=33,$Q129,0)</f>
        <v>0</v>
      </c>
      <c r="M129" s="1095"/>
      <c r="N129" s="1109">
        <f>+ROUND(+G129+J129+L129,0)</f>
        <v>29202</v>
      </c>
      <c r="O129" s="1097"/>
      <c r="P129" s="1107">
        <f>+ROUND(+SUM(OTCHET!E567:E572)+SUM(OTCHET!E581:E582)+IF(AND(OTCHET!$F$12=9900,+OTCHET!$E$15=0),0,SUM(OTCHET!E587:E588)),0)</f>
        <v>29202</v>
      </c>
      <c r="Q129" s="1108">
        <f>+ROUND(+SUM(OTCHET!L567:L572)+SUM(OTCHET!L581:L582)+IF(AND(OTCHET!$F$12=9900,+OTCHET!$E$15=0),0,SUM(OTCHET!L587:L588)),0)</f>
        <v>29202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35895</v>
      </c>
      <c r="K131" s="1095"/>
      <c r="L131" s="1120">
        <f>+IF($P$2=33,$Q131,0)</f>
        <v>0</v>
      </c>
      <c r="M131" s="1095"/>
      <c r="N131" s="1121">
        <f>+ROUND(+G131+J131+L131,0)</f>
        <v>35895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35895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-29202</v>
      </c>
      <c r="J132" s="1295">
        <f>+ROUND(+J131-J129-J130,0)</f>
        <v>6693</v>
      </c>
      <c r="K132" s="1095"/>
      <c r="L132" s="1295">
        <f>+ROUND(+L131-L129-L130,0)</f>
        <v>0</v>
      </c>
      <c r="M132" s="1095"/>
      <c r="N132" s="1296">
        <f>+ROUND(+N131-N129-N130,0)</f>
        <v>6693</v>
      </c>
      <c r="O132" s="1097"/>
      <c r="P132" s="1294">
        <f>+ROUND(+P131-P129-P130,0)</f>
        <v>-29202</v>
      </c>
      <c r="Q132" s="1295">
        <f>+ROUND(+Q131-Q129-Q130,0)</f>
        <v>6693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3539885</v>
      </c>
      <c r="F38" s="847">
        <f>F39+F43+F44+F46+SUM(F48:F52)+F55</f>
        <v>1500156</v>
      </c>
      <c r="G38" s="848">
        <f>G39+G43+G44+G46+SUM(G48:G52)+G55</f>
        <v>0</v>
      </c>
      <c r="H38" s="849">
        <f>H39+H43+H44+H46+SUM(H48:H52)+H55</f>
        <v>1500156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39344</v>
      </c>
      <c r="F43" s="815">
        <f t="shared" si="1"/>
        <v>30000</v>
      </c>
      <c r="G43" s="816">
        <f>+OTCHET!I205+OTCHET!I223+OTCHET!I271</f>
        <v>0</v>
      </c>
      <c r="H43" s="817">
        <f>+OTCHET!J205+OTCHET!J223+OTCHET!J271</f>
        <v>30000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3500541</v>
      </c>
      <c r="F49" s="815">
        <f t="shared" si="1"/>
        <v>1470156</v>
      </c>
      <c r="G49" s="816">
        <f>OTCHET!I275+OTCHET!I276+OTCHET!I284+OTCHET!I287</f>
        <v>0</v>
      </c>
      <c r="H49" s="817">
        <f>OTCHET!J275+OTCHET!J276+OTCHET!J284+OTCHET!J287</f>
        <v>1470156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3510683</v>
      </c>
      <c r="F56" s="892">
        <f>+F57+F58+F62</f>
        <v>1506849</v>
      </c>
      <c r="G56" s="893">
        <f>+G57+G58+G62</f>
        <v>0</v>
      </c>
      <c r="H56" s="894">
        <f>+H57+H58+H62</f>
        <v>1506849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3510683</v>
      </c>
      <c r="F58" s="901">
        <f t="shared" si="2"/>
        <v>1506849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1506849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-29202</v>
      </c>
      <c r="F64" s="927">
        <f>+F22-F38+F56-F63</f>
        <v>6693</v>
      </c>
      <c r="G64" s="928">
        <f>+G22-G38+G56-G63</f>
        <v>0</v>
      </c>
      <c r="H64" s="929">
        <f>+H22-H38+H56-H63</f>
        <v>6693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29202</v>
      </c>
      <c r="F66" s="937">
        <f>SUM(+F68+F76+F77+F84+F85+F86+F89+F90+F91+F92+F93+F94+F95)</f>
        <v>-6693</v>
      </c>
      <c r="G66" s="938">
        <f>SUM(+G68+G76+G77+G84+G85+G86+G89+G90+G91+G92+G93+G94+G95)</f>
        <v>0</v>
      </c>
      <c r="H66" s="939">
        <f>SUM(+H68+H76+H77+H84+H85+H86+H89+H90+H91+H92+H93+H94+H95)</f>
        <v>-6693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29202</v>
      </c>
      <c r="F90" s="901">
        <f t="shared" si="5"/>
        <v>29202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29202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-35895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-35895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1962</v>
      </c>
      <c r="C9" s="1825"/>
      <c r="D9" s="1826"/>
      <c r="E9" s="115">
        <v>43466</v>
      </c>
      <c r="F9" s="116">
        <v>43738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Симеоновград</v>
      </c>
      <c r="C12" s="1787"/>
      <c r="D12" s="1788"/>
      <c r="E12" s="118" t="s">
        <v>965</v>
      </c>
      <c r="F12" s="1586" t="s">
        <v>1628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2055</v>
      </c>
      <c r="F19" s="1828"/>
      <c r="G19" s="1828"/>
      <c r="H19" s="1829"/>
      <c r="I19" s="1833" t="s">
        <v>2056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Симеоновград</v>
      </c>
      <c r="C176" s="1784"/>
      <c r="D176" s="1785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Симеоновград</v>
      </c>
      <c r="C179" s="1787"/>
      <c r="D179" s="1788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2057</v>
      </c>
      <c r="F183" s="1828"/>
      <c r="G183" s="1828"/>
      <c r="H183" s="1829"/>
      <c r="I183" s="1836" t="s">
        <v>2058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39344</v>
      </c>
      <c r="F205" s="274">
        <f t="shared" si="48"/>
        <v>0</v>
      </c>
      <c r="G205" s="275">
        <f t="shared" si="48"/>
        <v>39344</v>
      </c>
      <c r="H205" s="276">
        <f t="shared" si="48"/>
        <v>0</v>
      </c>
      <c r="I205" s="274">
        <f t="shared" si="48"/>
        <v>0</v>
      </c>
      <c r="J205" s="275">
        <f t="shared" si="48"/>
        <v>30000</v>
      </c>
      <c r="K205" s="276">
        <f t="shared" si="48"/>
        <v>0</v>
      </c>
      <c r="L205" s="310">
        <f t="shared" si="48"/>
        <v>30000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39344</v>
      </c>
      <c r="F212" s="321">
        <f t="shared" si="49"/>
        <v>0</v>
      </c>
      <c r="G212" s="322">
        <f t="shared" si="49"/>
        <v>39344</v>
      </c>
      <c r="H212" s="323">
        <f t="shared" si="49"/>
        <v>0</v>
      </c>
      <c r="I212" s="321">
        <f t="shared" si="49"/>
        <v>0</v>
      </c>
      <c r="J212" s="322">
        <f t="shared" si="49"/>
        <v>30000</v>
      </c>
      <c r="K212" s="323">
        <f t="shared" si="49"/>
        <v>0</v>
      </c>
      <c r="L212" s="320">
        <f t="shared" si="49"/>
        <v>30000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3384299</v>
      </c>
      <c r="F275" s="274">
        <f t="shared" si="68"/>
        <v>0</v>
      </c>
      <c r="G275" s="275">
        <f t="shared" si="68"/>
        <v>3384299</v>
      </c>
      <c r="H275" s="276">
        <f t="shared" si="68"/>
        <v>0</v>
      </c>
      <c r="I275" s="274">
        <f t="shared" si="68"/>
        <v>0</v>
      </c>
      <c r="J275" s="275">
        <f t="shared" si="68"/>
        <v>1470156</v>
      </c>
      <c r="K275" s="276">
        <f t="shared" si="68"/>
        <v>0</v>
      </c>
      <c r="L275" s="310">
        <f t="shared" si="68"/>
        <v>1470156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116242</v>
      </c>
      <c r="F276" s="274">
        <f t="shared" si="68"/>
        <v>116242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116242</v>
      </c>
      <c r="F282" s="296">
        <f t="shared" si="69"/>
        <v>116242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3539885</v>
      </c>
      <c r="F301" s="396">
        <f t="shared" si="77"/>
        <v>116242</v>
      </c>
      <c r="G301" s="397">
        <f t="shared" si="77"/>
        <v>3423643</v>
      </c>
      <c r="H301" s="398">
        <f t="shared" si="77"/>
        <v>0</v>
      </c>
      <c r="I301" s="396">
        <f t="shared" si="77"/>
        <v>0</v>
      </c>
      <c r="J301" s="397">
        <f t="shared" si="77"/>
        <v>1500156</v>
      </c>
      <c r="K301" s="398">
        <f t="shared" si="77"/>
        <v>0</v>
      </c>
      <c r="L301" s="395">
        <f t="shared" si="77"/>
        <v>1500156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Симеоновград</v>
      </c>
      <c r="C350" s="1784"/>
      <c r="D350" s="1785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Симеоновград</v>
      </c>
      <c r="C353" s="1787"/>
      <c r="D353" s="1788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2059</v>
      </c>
      <c r="F357" s="1840"/>
      <c r="G357" s="1840"/>
      <c r="H357" s="1841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180936</v>
      </c>
      <c r="F396" s="459">
        <f t="shared" si="88"/>
        <v>0</v>
      </c>
      <c r="G396" s="473">
        <f t="shared" si="88"/>
        <v>180936</v>
      </c>
      <c r="H396" s="445">
        <f>SUM(H397:H398)</f>
        <v>0</v>
      </c>
      <c r="I396" s="459">
        <f t="shared" si="88"/>
        <v>0</v>
      </c>
      <c r="J396" s="444">
        <f t="shared" si="88"/>
        <v>181280</v>
      </c>
      <c r="K396" s="445">
        <f>SUM(K397:K398)</f>
        <v>0</v>
      </c>
      <c r="L396" s="1378">
        <f t="shared" si="88"/>
        <v>181280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180936</v>
      </c>
      <c r="F397" s="152"/>
      <c r="G397" s="153">
        <v>180936</v>
      </c>
      <c r="H397" s="154">
        <v>0</v>
      </c>
      <c r="I397" s="152"/>
      <c r="J397" s="153">
        <v>181280</v>
      </c>
      <c r="K397" s="154">
        <v>0</v>
      </c>
      <c r="L397" s="1379">
        <f>I397+J397+K397</f>
        <v>181280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3329747</v>
      </c>
      <c r="F399" s="459">
        <f t="shared" si="89"/>
        <v>116242</v>
      </c>
      <c r="G399" s="473">
        <f t="shared" si="89"/>
        <v>3213505</v>
      </c>
      <c r="H399" s="445">
        <f>SUM(H400:H401)</f>
        <v>0</v>
      </c>
      <c r="I399" s="459">
        <f t="shared" si="89"/>
        <v>0</v>
      </c>
      <c r="J399" s="444">
        <f t="shared" si="89"/>
        <v>1325569</v>
      </c>
      <c r="K399" s="445">
        <f>SUM(K400:K401)</f>
        <v>0</v>
      </c>
      <c r="L399" s="1378">
        <f t="shared" si="89"/>
        <v>1325569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3329747</v>
      </c>
      <c r="F400" s="158">
        <v>116242</v>
      </c>
      <c r="G400" s="159">
        <v>3213505</v>
      </c>
      <c r="H400" s="154">
        <v>0</v>
      </c>
      <c r="I400" s="158">
        <v>0</v>
      </c>
      <c r="J400" s="159">
        <v>1325569</v>
      </c>
      <c r="K400" s="154">
        <v>0</v>
      </c>
      <c r="L400" s="1379">
        <f>I400+J400+K400</f>
        <v>1325569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3510683</v>
      </c>
      <c r="F419" s="495">
        <f t="shared" si="95"/>
        <v>116242</v>
      </c>
      <c r="G419" s="496">
        <f t="shared" si="95"/>
        <v>3394441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1506849</v>
      </c>
      <c r="K419" s="515">
        <f>SUM(K361,K375,K383,K388,K391,K396,K399,K402,K405,K406,K409,K412)</f>
        <v>0</v>
      </c>
      <c r="L419" s="512">
        <f t="shared" si="95"/>
        <v>1506849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Симеоновград</v>
      </c>
      <c r="C435" s="1784"/>
      <c r="D435" s="1785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Симеоновград</v>
      </c>
      <c r="C438" s="1787"/>
      <c r="D438" s="1788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2061</v>
      </c>
      <c r="F442" s="1828"/>
      <c r="G442" s="1828"/>
      <c r="H442" s="1829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-29202</v>
      </c>
      <c r="F445" s="546">
        <f t="shared" si="99"/>
        <v>0</v>
      </c>
      <c r="G445" s="547">
        <f t="shared" si="99"/>
        <v>-29202</v>
      </c>
      <c r="H445" s="548">
        <f t="shared" si="99"/>
        <v>0</v>
      </c>
      <c r="I445" s="546">
        <f t="shared" si="99"/>
        <v>0</v>
      </c>
      <c r="J445" s="547">
        <f t="shared" si="99"/>
        <v>6693</v>
      </c>
      <c r="K445" s="548">
        <f t="shared" si="99"/>
        <v>0</v>
      </c>
      <c r="L445" s="549">
        <f t="shared" si="99"/>
        <v>6693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29202</v>
      </c>
      <c r="F446" s="553">
        <f t="shared" si="100"/>
        <v>0</v>
      </c>
      <c r="G446" s="554">
        <f t="shared" si="100"/>
        <v>29202</v>
      </c>
      <c r="H446" s="555">
        <f t="shared" si="100"/>
        <v>0</v>
      </c>
      <c r="I446" s="553">
        <f t="shared" si="100"/>
        <v>0</v>
      </c>
      <c r="J446" s="554">
        <f t="shared" si="100"/>
        <v>-6693</v>
      </c>
      <c r="K446" s="555">
        <f t="shared" si="100"/>
        <v>0</v>
      </c>
      <c r="L446" s="556">
        <f>+L597</f>
        <v>-6693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Симеоновград</v>
      </c>
      <c r="C451" s="1784"/>
      <c r="D451" s="1785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Симеоновград</v>
      </c>
      <c r="C454" s="1787"/>
      <c r="D454" s="1788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2063</v>
      </c>
      <c r="F458" s="1831"/>
      <c r="G458" s="1831"/>
      <c r="H458" s="1832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29202</v>
      </c>
      <c r="F566" s="587">
        <f t="shared" si="128"/>
        <v>0</v>
      </c>
      <c r="G566" s="580">
        <f t="shared" si="128"/>
        <v>29202</v>
      </c>
      <c r="H566" s="581">
        <f>SUM(H567:H585)</f>
        <v>0</v>
      </c>
      <c r="I566" s="587">
        <f t="shared" si="128"/>
        <v>0</v>
      </c>
      <c r="J566" s="580">
        <f t="shared" si="128"/>
        <v>-6693</v>
      </c>
      <c r="K566" s="581">
        <f t="shared" si="128"/>
        <v>0</v>
      </c>
      <c r="L566" s="578">
        <f t="shared" si="128"/>
        <v>-6693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29202</v>
      </c>
      <c r="F567" s="152">
        <v>0</v>
      </c>
      <c r="G567" s="153">
        <v>29202</v>
      </c>
      <c r="H567" s="584">
        <v>0</v>
      </c>
      <c r="I567" s="152">
        <v>0</v>
      </c>
      <c r="J567" s="153">
        <v>29202</v>
      </c>
      <c r="K567" s="584">
        <v>0</v>
      </c>
      <c r="L567" s="1379">
        <f t="shared" si="116"/>
        <v>29202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-35895</v>
      </c>
      <c r="K573" s="1627">
        <v>0</v>
      </c>
      <c r="L573" s="1393">
        <f t="shared" si="129"/>
        <v>-35895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29202</v>
      </c>
      <c r="F597" s="663">
        <f t="shared" si="133"/>
        <v>0</v>
      </c>
      <c r="G597" s="664">
        <f t="shared" si="133"/>
        <v>29202</v>
      </c>
      <c r="H597" s="665">
        <f t="shared" si="133"/>
        <v>0</v>
      </c>
      <c r="I597" s="663">
        <f t="shared" si="133"/>
        <v>0</v>
      </c>
      <c r="J597" s="664">
        <f t="shared" si="133"/>
        <v>-6693</v>
      </c>
      <c r="K597" s="666">
        <f t="shared" si="133"/>
        <v>0</v>
      </c>
      <c r="L597" s="662">
        <f t="shared" si="133"/>
        <v>-6693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884</v>
      </c>
      <c r="E605" s="676"/>
      <c r="F605" s="677"/>
      <c r="G605" s="678" t="s">
        <v>885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91" t="str">
        <f>$B$7</f>
        <v>ОТЧЕТНИ ДАННИ ПО ЕБК ЗА СМЕТКИТЕ ЗА СРЕДСТВАТА ОТ ЕВРОПЕЙСКИЯ СЪЮЗ - РА</v>
      </c>
      <c r="C621" s="1792"/>
      <c r="D621" s="179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3" t="str">
        <f>$B$9</f>
        <v>Симеоновград</v>
      </c>
      <c r="C623" s="1784"/>
      <c r="D623" s="1785"/>
      <c r="E623" s="115">
        <f>$E$9</f>
        <v>43466</v>
      </c>
      <c r="F623" s="226">
        <f>$F$9</f>
        <v>43738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2" t="str">
        <f>$B$12</f>
        <v>Симеоновград</v>
      </c>
      <c r="C626" s="1843"/>
      <c r="D626" s="1844"/>
      <c r="E626" s="410" t="s">
        <v>892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714</v>
      </c>
      <c r="E630" s="1827" t="s">
        <v>2052</v>
      </c>
      <c r="F630" s="1828"/>
      <c r="G630" s="1828"/>
      <c r="H630" s="1829"/>
      <c r="I630" s="1836" t="s">
        <v>2053</v>
      </c>
      <c r="J630" s="1837"/>
      <c r="K630" s="1837"/>
      <c r="L630" s="1838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3311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3311</v>
      </c>
      <c r="D635" s="1452" t="s">
        <v>2012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6" t="s">
        <v>746</v>
      </c>
      <c r="D637" s="1817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12" t="s">
        <v>749</v>
      </c>
      <c r="D640" s="1813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4" t="s">
        <v>194</v>
      </c>
      <c r="D646" s="1815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912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873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875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10" t="s">
        <v>199</v>
      </c>
      <c r="D654" s="1811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12" t="s">
        <v>200</v>
      </c>
      <c r="D655" s="1813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876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803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06" t="s">
        <v>272</v>
      </c>
      <c r="D673" s="1807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6" t="s">
        <v>724</v>
      </c>
      <c r="D677" s="1807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6" t="s">
        <v>219</v>
      </c>
      <c r="D683" s="1807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6" t="s">
        <v>221</v>
      </c>
      <c r="D686" s="1807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8" t="s">
        <v>222</v>
      </c>
      <c r="D687" s="1809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8" t="s">
        <v>223</v>
      </c>
      <c r="D688" s="1809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8" t="s">
        <v>1664</v>
      </c>
      <c r="D689" s="1809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6" t="s">
        <v>224</v>
      </c>
      <c r="D690" s="1807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717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1661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6" t="s">
        <v>234</v>
      </c>
      <c r="D705" s="1807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6" t="s">
        <v>235</v>
      </c>
      <c r="D706" s="1807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06" t="s">
        <v>236</v>
      </c>
      <c r="D707" s="1807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6" t="s">
        <v>237</v>
      </c>
      <c r="D708" s="1807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6" t="s">
        <v>1665</v>
      </c>
      <c r="D715" s="1807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6" t="s">
        <v>1662</v>
      </c>
      <c r="D719" s="1807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6" t="s">
        <v>1663</v>
      </c>
      <c r="D720" s="1807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8" t="s">
        <v>247</v>
      </c>
      <c r="D721" s="1809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6" t="s">
        <v>273</v>
      </c>
      <c r="D722" s="1807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4" t="s">
        <v>248</v>
      </c>
      <c r="D725" s="1805"/>
      <c r="E725" s="310">
        <f>F725+G725+H725</f>
        <v>1274113</v>
      </c>
      <c r="F725" s="1422">
        <v>0</v>
      </c>
      <c r="G725" s="1423">
        <v>1274113</v>
      </c>
      <c r="H725" s="1424"/>
      <c r="I725" s="1422"/>
      <c r="J725" s="1423">
        <v>423877</v>
      </c>
      <c r="K725" s="1424"/>
      <c r="L725" s="310">
        <f>I725+J725+K725</f>
        <v>423877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804" t="s">
        <v>249</v>
      </c>
      <c r="D726" s="1805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4" t="s">
        <v>625</v>
      </c>
      <c r="D734" s="180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4" t="s">
        <v>687</v>
      </c>
      <c r="D737" s="180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6" t="s">
        <v>688</v>
      </c>
      <c r="D738" s="1807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9" t="s">
        <v>917</v>
      </c>
      <c r="D743" s="180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1" t="s">
        <v>696</v>
      </c>
      <c r="D747" s="1802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1" t="s">
        <v>696</v>
      </c>
      <c r="D748" s="180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1274113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1274113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423877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423877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91" t="str">
        <f>$B$7</f>
        <v>ОТЧЕТНИ ДАННИ ПО ЕБК ЗА СМЕТКИТЕ ЗА СРЕДСТВАТА ОТ ЕВРОПЕЙСКИЯ СЪЮЗ - РА</v>
      </c>
      <c r="C759" s="1792"/>
      <c r="D759" s="179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3" t="str">
        <f>$B$9</f>
        <v>Симеоновград</v>
      </c>
      <c r="C761" s="1784"/>
      <c r="D761" s="1785"/>
      <c r="E761" s="115">
        <f>$E$9</f>
        <v>43466</v>
      </c>
      <c r="F761" s="226">
        <f>$F$9</f>
        <v>43738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2" t="str">
        <f>$B$12</f>
        <v>Симеоновград</v>
      </c>
      <c r="C764" s="1843"/>
      <c r="D764" s="1844"/>
      <c r="E764" s="410" t="s">
        <v>892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893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714</v>
      </c>
      <c r="E768" s="1827" t="s">
        <v>2052</v>
      </c>
      <c r="F768" s="1828"/>
      <c r="G768" s="1828"/>
      <c r="H768" s="1829"/>
      <c r="I768" s="1836" t="s">
        <v>2053</v>
      </c>
      <c r="J768" s="1837"/>
      <c r="K768" s="1837"/>
      <c r="L768" s="1838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3322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3322</v>
      </c>
      <c r="D773" s="1452" t="s">
        <v>2005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16" t="s">
        <v>746</v>
      </c>
      <c r="D775" s="1817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12" t="s">
        <v>749</v>
      </c>
      <c r="D778" s="1813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14" t="s">
        <v>194</v>
      </c>
      <c r="D784" s="1815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912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873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875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10" t="s">
        <v>199</v>
      </c>
      <c r="D792" s="1811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12" t="s">
        <v>200</v>
      </c>
      <c r="D793" s="1813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876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803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806" t="s">
        <v>272</v>
      </c>
      <c r="D811" s="1807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06" t="s">
        <v>724</v>
      </c>
      <c r="D815" s="1807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06" t="s">
        <v>219</v>
      </c>
      <c r="D821" s="1807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06" t="s">
        <v>221</v>
      </c>
      <c r="D824" s="1807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08" t="s">
        <v>222</v>
      </c>
      <c r="D825" s="1809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08" t="s">
        <v>223</v>
      </c>
      <c r="D826" s="1809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08" t="s">
        <v>1664</v>
      </c>
      <c r="D827" s="1809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06" t="s">
        <v>224</v>
      </c>
      <c r="D828" s="1807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717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1661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06" t="s">
        <v>234</v>
      </c>
      <c r="D843" s="1807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06" t="s">
        <v>235</v>
      </c>
      <c r="D844" s="1807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06" t="s">
        <v>236</v>
      </c>
      <c r="D845" s="1807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06" t="s">
        <v>237</v>
      </c>
      <c r="D846" s="1807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06" t="s">
        <v>1665</v>
      </c>
      <c r="D853" s="1807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06" t="s">
        <v>1662</v>
      </c>
      <c r="D857" s="1807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06" t="s">
        <v>1663</v>
      </c>
      <c r="D858" s="1807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08" t="s">
        <v>247</v>
      </c>
      <c r="D859" s="1809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06" t="s">
        <v>273</v>
      </c>
      <c r="D860" s="1807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04" t="s">
        <v>248</v>
      </c>
      <c r="D863" s="1805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804" t="s">
        <v>249</v>
      </c>
      <c r="D864" s="1805"/>
      <c r="E864" s="310">
        <f>SUM(E865:E871)</f>
        <v>116242</v>
      </c>
      <c r="F864" s="274">
        <f>SUM(F865:F871)</f>
        <v>116242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  <v>1</v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116242</v>
      </c>
      <c r="F870" s="158">
        <v>116242</v>
      </c>
      <c r="G870" s="159"/>
      <c r="H870" s="1420"/>
      <c r="I870" s="158">
        <v>0</v>
      </c>
      <c r="J870" s="159"/>
      <c r="K870" s="1420"/>
      <c r="L870" s="295">
        <f>I870+J870+K870</f>
        <v>0</v>
      </c>
      <c r="M870" s="12">
        <f>(IF($E870&lt;&gt;0,$M$2,IF($L870&lt;&gt;0,$M$2,"")))</f>
        <v>1</v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804" t="s">
        <v>625</v>
      </c>
      <c r="D872" s="1805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04" t="s">
        <v>687</v>
      </c>
      <c r="D875" s="1805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06" t="s">
        <v>688</v>
      </c>
      <c r="D876" s="1807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9" t="s">
        <v>917</v>
      </c>
      <c r="D881" s="180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801" t="s">
        <v>696</v>
      </c>
      <c r="D885" s="1802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801" t="s">
        <v>696</v>
      </c>
      <c r="D886" s="180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116242</v>
      </c>
      <c r="F890" s="396">
        <f>SUM(F775,F778,F784,F792,F793,F811,F815,F821,F824,F825,F826,F827,F828,F837,F843,F844,F845,F846,F853,F857,F858,F859,F860,F863,F864,F872,F875,F876,F881)+F886</f>
        <v>116242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0</v>
      </c>
      <c r="M890" s="12">
        <f>(IF($E890&lt;&gt;0,$M$2,IF($L890&lt;&gt;0,$M$2,"")))</f>
        <v>1</v>
      </c>
      <c r="N890" s="73" t="str">
        <f>LEFT(C772,1)</f>
        <v>3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791" t="str">
        <f>$B$7</f>
        <v>ОТЧЕТНИ ДАННИ ПО ЕБК ЗА СМЕТКИТЕ ЗА СРЕДСТВАТА ОТ ЕВРОПЕЙСКИЯ СЪЮЗ - РА</v>
      </c>
      <c r="C897" s="1792"/>
      <c r="D897" s="1792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464</v>
      </c>
      <c r="F898" s="406" t="s">
        <v>837</v>
      </c>
      <c r="G898" s="237"/>
      <c r="H898" s="1362" t="s">
        <v>1255</v>
      </c>
      <c r="I898" s="1363"/>
      <c r="J898" s="1364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83" t="str">
        <f>$B$9</f>
        <v>Симеоновград</v>
      </c>
      <c r="C899" s="1784"/>
      <c r="D899" s="1785"/>
      <c r="E899" s="115">
        <f>$E$9</f>
        <v>43466</v>
      </c>
      <c r="F899" s="226">
        <f>$F$9</f>
        <v>43738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2" t="str">
        <f>$B$12</f>
        <v>Симеоновград</v>
      </c>
      <c r="C902" s="1843"/>
      <c r="D902" s="1844"/>
      <c r="E902" s="410" t="s">
        <v>892</v>
      </c>
      <c r="F902" s="1360" t="str">
        <f>$F$12</f>
        <v>7607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893</v>
      </c>
      <c r="E904" s="238">
        <f>$E$15</f>
        <v>42</v>
      </c>
      <c r="F904" s="414" t="str">
        <f>$F$15</f>
        <v>СЕС - РА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714</v>
      </c>
      <c r="E906" s="1827" t="s">
        <v>2052</v>
      </c>
      <c r="F906" s="1828"/>
      <c r="G906" s="1828"/>
      <c r="H906" s="1829"/>
      <c r="I906" s="1836" t="s">
        <v>2053</v>
      </c>
      <c r="J906" s="1837"/>
      <c r="K906" s="1837"/>
      <c r="L906" s="1838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466</v>
      </c>
      <c r="D907" s="252" t="s">
        <v>715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745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  <c r="N909" s="8"/>
    </row>
    <row r="910" spans="2:14" ht="15.75">
      <c r="B910" s="1454"/>
      <c r="C910" s="1459">
        <f>VLOOKUP(D911,EBK_DEIN2,2,FALSE)</f>
        <v>6606</v>
      </c>
      <c r="D910" s="1458" t="s">
        <v>794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  <c r="N910" s="8"/>
    </row>
    <row r="911" spans="2:14" ht="15.75">
      <c r="B911" s="1450"/>
      <c r="C911" s="1587">
        <f>+C910</f>
        <v>6606</v>
      </c>
      <c r="D911" s="1452" t="s">
        <v>589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  <c r="N911" s="8"/>
    </row>
    <row r="912" spans="2:14" ht="15.75">
      <c r="B912" s="1456"/>
      <c r="C912" s="1453"/>
      <c r="D912" s="1457" t="s">
        <v>716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816" t="s">
        <v>746</v>
      </c>
      <c r="D913" s="1817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747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748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812" t="s">
        <v>749</v>
      </c>
      <c r="D916" s="1813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750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751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814" t="s">
        <v>194</v>
      </c>
      <c r="D922" s="1815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195</v>
      </c>
      <c r="E923" s="281">
        <f>F923+G923+H923</f>
        <v>0</v>
      </c>
      <c r="F923" s="152"/>
      <c r="G923" s="153"/>
      <c r="H923" s="1418"/>
      <c r="I923" s="152"/>
      <c r="J923" s="153"/>
      <c r="K923" s="1418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912</v>
      </c>
      <c r="E924" s="295">
        <f>F924+G924+H924</f>
        <v>0</v>
      </c>
      <c r="F924" s="158"/>
      <c r="G924" s="159"/>
      <c r="H924" s="1420"/>
      <c r="I924" s="158"/>
      <c r="J924" s="159"/>
      <c r="K924" s="1420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873</v>
      </c>
      <c r="E925" s="295">
        <f>F925+G925+H925</f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196</v>
      </c>
      <c r="E926" s="295">
        <f>F926+G926+H926</f>
        <v>0</v>
      </c>
      <c r="F926" s="158"/>
      <c r="G926" s="159"/>
      <c r="H926" s="1420"/>
      <c r="I926" s="158"/>
      <c r="J926" s="159"/>
      <c r="K926" s="1420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197</v>
      </c>
      <c r="E927" s="295">
        <f>F927+G927+H927</f>
        <v>0</v>
      </c>
      <c r="F927" s="158"/>
      <c r="G927" s="159"/>
      <c r="H927" s="1420"/>
      <c r="I927" s="158"/>
      <c r="J927" s="159"/>
      <c r="K927" s="1420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875</v>
      </c>
      <c r="E928" s="295">
        <f>F928+G928+H928</f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198</v>
      </c>
      <c r="E929" s="287">
        <f>F929+G929+H929</f>
        <v>0</v>
      </c>
      <c r="F929" s="173"/>
      <c r="G929" s="174"/>
      <c r="H929" s="1421"/>
      <c r="I929" s="173"/>
      <c r="J929" s="174"/>
      <c r="K929" s="1421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810" t="s">
        <v>199</v>
      </c>
      <c r="D930" s="1811"/>
      <c r="E930" s="310">
        <f>F930+G930+H930</f>
        <v>0</v>
      </c>
      <c r="F930" s="1422"/>
      <c r="G930" s="1423"/>
      <c r="H930" s="1424"/>
      <c r="I930" s="1422"/>
      <c r="J930" s="1423"/>
      <c r="K930" s="1424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812" t="s">
        <v>200</v>
      </c>
      <c r="D931" s="1813"/>
      <c r="E931" s="310">
        <f>SUM(E932:E948)</f>
        <v>39344</v>
      </c>
      <c r="F931" s="274">
        <f>SUM(F932:F948)</f>
        <v>0</v>
      </c>
      <c r="G931" s="275">
        <f>SUM(G932:G948)</f>
        <v>39344</v>
      </c>
      <c r="H931" s="276">
        <f>SUM(H932:H948)</f>
        <v>0</v>
      </c>
      <c r="I931" s="274">
        <f>SUM(I932:I948)</f>
        <v>0</v>
      </c>
      <c r="J931" s="275">
        <f>SUM(J932:J948)</f>
        <v>30000</v>
      </c>
      <c r="K931" s="276">
        <f>SUM(K932:K948)</f>
        <v>0</v>
      </c>
      <c r="L931" s="310">
        <f>SUM(L932:L948)</f>
        <v>30000</v>
      </c>
      <c r="M931" s="12">
        <f>(IF($E931&lt;&gt;0,$M$2,IF($L931&lt;&gt;0,$M$2,"")))</f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>F932+G932+H932</f>
        <v>0</v>
      </c>
      <c r="F932" s="152"/>
      <c r="G932" s="153"/>
      <c r="H932" s="1418"/>
      <c r="I932" s="152"/>
      <c r="J932" s="153"/>
      <c r="K932" s="1418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202</v>
      </c>
      <c r="E933" s="295">
        <f>F933+G933+H933</f>
        <v>0</v>
      </c>
      <c r="F933" s="158"/>
      <c r="G933" s="159"/>
      <c r="H933" s="1420"/>
      <c r="I933" s="158"/>
      <c r="J933" s="159"/>
      <c r="K933" s="1420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203</v>
      </c>
      <c r="E934" s="295">
        <f>F934+G934+H934</f>
        <v>0</v>
      </c>
      <c r="F934" s="158"/>
      <c r="G934" s="159"/>
      <c r="H934" s="1420"/>
      <c r="I934" s="158"/>
      <c r="J934" s="159"/>
      <c r="K934" s="1420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204</v>
      </c>
      <c r="E935" s="295">
        <f>F935+G935+H935</f>
        <v>0</v>
      </c>
      <c r="F935" s="158"/>
      <c r="G935" s="159"/>
      <c r="H935" s="1420"/>
      <c r="I935" s="158"/>
      <c r="J935" s="159"/>
      <c r="K935" s="1420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205</v>
      </c>
      <c r="E936" s="295">
        <f>F936+G936+H936</f>
        <v>0</v>
      </c>
      <c r="F936" s="158"/>
      <c r="G936" s="159"/>
      <c r="H936" s="1420"/>
      <c r="I936" s="158"/>
      <c r="J936" s="159"/>
      <c r="K936" s="1420"/>
      <c r="L936" s="295">
        <f>I936+J936+K936</f>
        <v>0</v>
      </c>
      <c r="M936" s="12">
        <f>(IF($E936&lt;&gt;0,$M$2,IF($L936&lt;&gt;0,$M$2,"")))</f>
      </c>
      <c r="N936" s="13"/>
    </row>
    <row r="937" spans="2:14" ht="15.75">
      <c r="B937" s="292"/>
      <c r="C937" s="312">
        <v>1016</v>
      </c>
      <c r="D937" s="313" t="s">
        <v>206</v>
      </c>
      <c r="E937" s="314">
        <f>F937+G937+H937</f>
        <v>0</v>
      </c>
      <c r="F937" s="164"/>
      <c r="G937" s="165"/>
      <c r="H937" s="1419"/>
      <c r="I937" s="164"/>
      <c r="J937" s="165"/>
      <c r="K937" s="1419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207</v>
      </c>
      <c r="E938" s="320">
        <f>F938+G938+H938</f>
        <v>39344</v>
      </c>
      <c r="F938" s="454"/>
      <c r="G938" s="455">
        <v>39344</v>
      </c>
      <c r="H938" s="1428"/>
      <c r="I938" s="454"/>
      <c r="J938" s="455">
        <v>30000</v>
      </c>
      <c r="K938" s="1428"/>
      <c r="L938" s="320">
        <f>I938+J938+K938</f>
        <v>30000</v>
      </c>
      <c r="M938" s="12">
        <f>(IF($E938&lt;&gt;0,$M$2,IF($L938&lt;&gt;0,$M$2,"")))</f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>F939+G939+H939</f>
        <v>0</v>
      </c>
      <c r="F939" s="449"/>
      <c r="G939" s="450"/>
      <c r="H939" s="1425"/>
      <c r="I939" s="449"/>
      <c r="J939" s="450"/>
      <c r="K939" s="1425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209</v>
      </c>
      <c r="E940" s="320">
        <f>F940+G940+H940</f>
        <v>0</v>
      </c>
      <c r="F940" s="454"/>
      <c r="G940" s="455"/>
      <c r="H940" s="1428"/>
      <c r="I940" s="454"/>
      <c r="J940" s="455"/>
      <c r="K940" s="1428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210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>(IF($E941&lt;&gt;0,$M$2,IF($L941&lt;&gt;0,$M$2,"")))</f>
      </c>
      <c r="N941" s="13"/>
    </row>
    <row r="942" spans="2:14" ht="15.75">
      <c r="B942" s="292"/>
      <c r="C942" s="324">
        <v>1053</v>
      </c>
      <c r="D942" s="325" t="s">
        <v>876</v>
      </c>
      <c r="E942" s="326">
        <f>F942+G942+H942</f>
        <v>0</v>
      </c>
      <c r="F942" s="449"/>
      <c r="G942" s="450"/>
      <c r="H942" s="1425"/>
      <c r="I942" s="449"/>
      <c r="J942" s="450"/>
      <c r="K942" s="1425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211</v>
      </c>
      <c r="E943" s="320">
        <f>F943+G943+H943</f>
        <v>0</v>
      </c>
      <c r="F943" s="454"/>
      <c r="G943" s="455"/>
      <c r="H943" s="1428"/>
      <c r="I943" s="454"/>
      <c r="J943" s="455"/>
      <c r="K943" s="1428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803</v>
      </c>
      <c r="E944" s="326">
        <f>F944+G944+H944</f>
        <v>0</v>
      </c>
      <c r="F944" s="449"/>
      <c r="G944" s="450"/>
      <c r="H944" s="1425"/>
      <c r="I944" s="449"/>
      <c r="J944" s="450"/>
      <c r="K944" s="1425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212</v>
      </c>
      <c r="E945" s="335">
        <f>F945+G945+H945</f>
        <v>0</v>
      </c>
      <c r="F945" s="600"/>
      <c r="G945" s="601"/>
      <c r="H945" s="1427"/>
      <c r="I945" s="600"/>
      <c r="J945" s="601"/>
      <c r="K945" s="1427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913</v>
      </c>
      <c r="E946" s="320">
        <f>F946+G946+H946</f>
        <v>0</v>
      </c>
      <c r="F946" s="454"/>
      <c r="G946" s="455"/>
      <c r="H946" s="1428"/>
      <c r="I946" s="454"/>
      <c r="J946" s="455"/>
      <c r="K946" s="1428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305</v>
      </c>
      <c r="E947" s="295">
        <f>F947+G947+H947</f>
        <v>0</v>
      </c>
      <c r="F947" s="158"/>
      <c r="G947" s="159"/>
      <c r="H947" s="1420"/>
      <c r="I947" s="158"/>
      <c r="J947" s="159"/>
      <c r="K947" s="1420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213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>(IF($E948&lt;&gt;0,$M$2,IF($L948&lt;&gt;0,$M$2,"")))</f>
      </c>
      <c r="N948" s="13"/>
    </row>
    <row r="949" spans="2:14" ht="15.75">
      <c r="B949" s="272">
        <v>1900</v>
      </c>
      <c r="C949" s="1806" t="s">
        <v>272</v>
      </c>
      <c r="D949" s="1807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914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915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916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806" t="s">
        <v>724</v>
      </c>
      <c r="D953" s="1807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806" t="s">
        <v>219</v>
      </c>
      <c r="D959" s="1807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306</v>
      </c>
      <c r="E960" s="281">
        <f>F960+G960+H960</f>
        <v>0</v>
      </c>
      <c r="F960" s="152"/>
      <c r="G960" s="153"/>
      <c r="H960" s="1418"/>
      <c r="I960" s="152"/>
      <c r="J960" s="153"/>
      <c r="K960" s="1418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220</v>
      </c>
      <c r="E961" s="287">
        <f>F961+G961+H961</f>
        <v>0</v>
      </c>
      <c r="F961" s="173"/>
      <c r="G961" s="174"/>
      <c r="H961" s="1421"/>
      <c r="I961" s="173"/>
      <c r="J961" s="174"/>
      <c r="K961" s="1421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806" t="s">
        <v>221</v>
      </c>
      <c r="D962" s="1807"/>
      <c r="E962" s="310">
        <f>F962+G962+H962</f>
        <v>0</v>
      </c>
      <c r="F962" s="1422"/>
      <c r="G962" s="1423"/>
      <c r="H962" s="1424"/>
      <c r="I962" s="1422"/>
      <c r="J962" s="1423"/>
      <c r="K962" s="1424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808" t="s">
        <v>222</v>
      </c>
      <c r="D963" s="1809"/>
      <c r="E963" s="310">
        <f>F963+G963+H963</f>
        <v>0</v>
      </c>
      <c r="F963" s="1422"/>
      <c r="G963" s="1423"/>
      <c r="H963" s="1424"/>
      <c r="I963" s="1422"/>
      <c r="J963" s="1423"/>
      <c r="K963" s="1424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808" t="s">
        <v>223</v>
      </c>
      <c r="D964" s="1809"/>
      <c r="E964" s="310">
        <f>F964+G964+H964</f>
        <v>0</v>
      </c>
      <c r="F964" s="1422"/>
      <c r="G964" s="1423"/>
      <c r="H964" s="1424"/>
      <c r="I964" s="1422"/>
      <c r="J964" s="1423"/>
      <c r="K964" s="1424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808" t="s">
        <v>1664</v>
      </c>
      <c r="D965" s="1809"/>
      <c r="E965" s="310">
        <f>F965+G965+H965</f>
        <v>0</v>
      </c>
      <c r="F965" s="1422"/>
      <c r="G965" s="1423"/>
      <c r="H965" s="1424"/>
      <c r="I965" s="1422"/>
      <c r="J965" s="1423"/>
      <c r="K965" s="1424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806" t="s">
        <v>224</v>
      </c>
      <c r="D966" s="1807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1998</v>
      </c>
      <c r="E967" s="281">
        <f>F967+G967+H967</f>
        <v>0</v>
      </c>
      <c r="F967" s="152"/>
      <c r="G967" s="153"/>
      <c r="H967" s="1418"/>
      <c r="I967" s="152"/>
      <c r="J967" s="153"/>
      <c r="K967" s="1418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225</v>
      </c>
      <c r="E968" s="281">
        <f>F968+G968+H968</f>
        <v>0</v>
      </c>
      <c r="F968" s="152"/>
      <c r="G968" s="153"/>
      <c r="H968" s="1418"/>
      <c r="I968" s="152"/>
      <c r="J968" s="153"/>
      <c r="K968" s="1418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226</v>
      </c>
      <c r="E969" s="326">
        <f>F969+G969+H969</f>
        <v>0</v>
      </c>
      <c r="F969" s="449"/>
      <c r="G969" s="450"/>
      <c r="H969" s="1425"/>
      <c r="I969" s="449"/>
      <c r="J969" s="450"/>
      <c r="K969" s="1425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227</v>
      </c>
      <c r="E970" s="351">
        <f>F970+G970+H970</f>
        <v>0</v>
      </c>
      <c r="F970" s="636"/>
      <c r="G970" s="637"/>
      <c r="H970" s="1426"/>
      <c r="I970" s="636"/>
      <c r="J970" s="637"/>
      <c r="K970" s="1426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228</v>
      </c>
      <c r="E971" s="335">
        <f>F971+G971+H971</f>
        <v>0</v>
      </c>
      <c r="F971" s="600"/>
      <c r="G971" s="601"/>
      <c r="H971" s="1427"/>
      <c r="I971" s="600"/>
      <c r="J971" s="601"/>
      <c r="K971" s="1427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2017</v>
      </c>
      <c r="E972" s="320">
        <f>F972+G972+H972</f>
        <v>0</v>
      </c>
      <c r="F972" s="454"/>
      <c r="G972" s="455"/>
      <c r="H972" s="1428"/>
      <c r="I972" s="454"/>
      <c r="J972" s="455"/>
      <c r="K972" s="1428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229</v>
      </c>
      <c r="E973" s="320">
        <f>F973+G973+H973</f>
        <v>0</v>
      </c>
      <c r="F973" s="454"/>
      <c r="G973" s="455"/>
      <c r="H973" s="1428"/>
      <c r="I973" s="454"/>
      <c r="J973" s="455"/>
      <c r="K973" s="1428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230</v>
      </c>
      <c r="E974" s="287">
        <f>F974+G974+H974</f>
        <v>0</v>
      </c>
      <c r="F974" s="173"/>
      <c r="G974" s="174"/>
      <c r="H974" s="1421"/>
      <c r="I974" s="173"/>
      <c r="J974" s="174"/>
      <c r="K974" s="1421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2048</v>
      </c>
      <c r="D975" s="1481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231</v>
      </c>
      <c r="E976" s="281">
        <f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717</v>
      </c>
      <c r="E977" s="295">
        <f>F977+G977+H977</f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>F978+G978+H978</f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93">
        <v>3304</v>
      </c>
      <c r="D979" s="360" t="s">
        <v>233</v>
      </c>
      <c r="E979" s="295">
        <f>F979+G979+H979</f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3306</v>
      </c>
      <c r="D980" s="361" t="s">
        <v>1661</v>
      </c>
      <c r="E980" s="287">
        <f>F980+G980+H980</f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806" t="s">
        <v>234</v>
      </c>
      <c r="D981" s="1807"/>
      <c r="E981" s="310">
        <f>F981+G981+H981</f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806" t="s">
        <v>235</v>
      </c>
      <c r="D982" s="1807"/>
      <c r="E982" s="310">
        <f>F982+G982+H982</f>
        <v>0</v>
      </c>
      <c r="F982" s="1422"/>
      <c r="G982" s="1423"/>
      <c r="H982" s="1424"/>
      <c r="I982" s="1422"/>
      <c r="J982" s="1423"/>
      <c r="K982" s="1424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806" t="s">
        <v>236</v>
      </c>
      <c r="D983" s="1807"/>
      <c r="E983" s="310">
        <f>F983+G983+H983</f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806" t="s">
        <v>237</v>
      </c>
      <c r="D984" s="1807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238</v>
      </c>
      <c r="E985" s="281">
        <f>F985+G985+H985</f>
        <v>0</v>
      </c>
      <c r="F985" s="152"/>
      <c r="G985" s="153"/>
      <c r="H985" s="1418"/>
      <c r="I985" s="152"/>
      <c r="J985" s="153"/>
      <c r="K985" s="1418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239</v>
      </c>
      <c r="E986" s="295">
        <f>F986+G986+H986</f>
        <v>0</v>
      </c>
      <c r="F986" s="158"/>
      <c r="G986" s="159"/>
      <c r="H986" s="1420"/>
      <c r="I986" s="158"/>
      <c r="J986" s="159"/>
      <c r="K986" s="1420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240</v>
      </c>
      <c r="E987" s="295">
        <f>F987+G987+H987</f>
        <v>0</v>
      </c>
      <c r="F987" s="158"/>
      <c r="G987" s="159"/>
      <c r="H987" s="1420"/>
      <c r="I987" s="158"/>
      <c r="J987" s="159"/>
      <c r="K987" s="1420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241</v>
      </c>
      <c r="E988" s="295">
        <f>F988+G988+H988</f>
        <v>0</v>
      </c>
      <c r="F988" s="158"/>
      <c r="G988" s="159"/>
      <c r="H988" s="1420"/>
      <c r="I988" s="158"/>
      <c r="J988" s="159"/>
      <c r="K988" s="1420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242</v>
      </c>
      <c r="E989" s="295">
        <f>F989+G989+H989</f>
        <v>0</v>
      </c>
      <c r="F989" s="158"/>
      <c r="G989" s="159"/>
      <c r="H989" s="1420"/>
      <c r="I989" s="158"/>
      <c r="J989" s="159"/>
      <c r="K989" s="1420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243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806" t="s">
        <v>1665</v>
      </c>
      <c r="D991" s="1807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244</v>
      </c>
      <c r="E992" s="281">
        <f>F992+G992+H992</f>
        <v>0</v>
      </c>
      <c r="F992" s="152"/>
      <c r="G992" s="153"/>
      <c r="H992" s="1418"/>
      <c r="I992" s="152"/>
      <c r="J992" s="153"/>
      <c r="K992" s="1418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245</v>
      </c>
      <c r="E993" s="295">
        <f>F993+G993+H993</f>
        <v>0</v>
      </c>
      <c r="F993" s="158"/>
      <c r="G993" s="159"/>
      <c r="H993" s="1420"/>
      <c r="I993" s="158"/>
      <c r="J993" s="159"/>
      <c r="K993" s="1420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246</v>
      </c>
      <c r="E994" s="287">
        <f>F994+G994+H994</f>
        <v>0</v>
      </c>
      <c r="F994" s="173"/>
      <c r="G994" s="174"/>
      <c r="H994" s="1421"/>
      <c r="I994" s="173"/>
      <c r="J994" s="174"/>
      <c r="K994" s="1421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806" t="s">
        <v>1662</v>
      </c>
      <c r="D995" s="1807"/>
      <c r="E995" s="310">
        <f>F995+G995+H995</f>
        <v>0</v>
      </c>
      <c r="F995" s="1422"/>
      <c r="G995" s="1423"/>
      <c r="H995" s="1424"/>
      <c r="I995" s="1422"/>
      <c r="J995" s="1423"/>
      <c r="K995" s="1424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806" t="s">
        <v>1663</v>
      </c>
      <c r="D996" s="1807"/>
      <c r="E996" s="310">
        <f>F996+G996+H996</f>
        <v>0</v>
      </c>
      <c r="F996" s="1422"/>
      <c r="G996" s="1423"/>
      <c r="H996" s="1424"/>
      <c r="I996" s="1422"/>
      <c r="J996" s="1423"/>
      <c r="K996" s="1424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808" t="s">
        <v>247</v>
      </c>
      <c r="D997" s="1809"/>
      <c r="E997" s="310">
        <f>F997+G997+H997</f>
        <v>0</v>
      </c>
      <c r="F997" s="1422"/>
      <c r="G997" s="1423"/>
      <c r="H997" s="1424"/>
      <c r="I997" s="1422"/>
      <c r="J997" s="1423"/>
      <c r="K997" s="1424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806" t="s">
        <v>273</v>
      </c>
      <c r="D998" s="1807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804" t="s">
        <v>248</v>
      </c>
      <c r="D1001" s="1805"/>
      <c r="E1001" s="310">
        <f>F1001+G1001+H1001</f>
        <v>2110186</v>
      </c>
      <c r="F1001" s="1422">
        <v>0</v>
      </c>
      <c r="G1001" s="1423">
        <v>2110186</v>
      </c>
      <c r="H1001" s="1424"/>
      <c r="I1001" s="1422">
        <v>0</v>
      </c>
      <c r="J1001" s="1423">
        <v>1046279</v>
      </c>
      <c r="K1001" s="1424"/>
      <c r="L1001" s="310">
        <f>I1001+J1001+K1001</f>
        <v>1046279</v>
      </c>
      <c r="M1001" s="12">
        <f>(IF($E1001&lt;&gt;0,$M$2,IF($L1001&lt;&gt;0,$M$2,"")))</f>
        <v>1</v>
      </c>
      <c r="N1001" s="13"/>
    </row>
    <row r="1002" spans="2:14" ht="15.75">
      <c r="B1002" s="365">
        <v>5200</v>
      </c>
      <c r="C1002" s="1804" t="s">
        <v>249</v>
      </c>
      <c r="D1002" s="1805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>F1003+G1003+H1003</f>
        <v>0</v>
      </c>
      <c r="F1003" s="152"/>
      <c r="G1003" s="153"/>
      <c r="H1003" s="1418"/>
      <c r="I1003" s="152"/>
      <c r="J1003" s="153"/>
      <c r="K1003" s="1418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>F1004+G1004+H1004</f>
        <v>0</v>
      </c>
      <c r="F1004" s="158"/>
      <c r="G1004" s="159"/>
      <c r="H1004" s="1420"/>
      <c r="I1004" s="158"/>
      <c r="J1004" s="159"/>
      <c r="K1004" s="1420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>F1005+G1005+H1005</f>
        <v>0</v>
      </c>
      <c r="F1005" s="158"/>
      <c r="G1005" s="159"/>
      <c r="H1005" s="1420"/>
      <c r="I1005" s="158"/>
      <c r="J1005" s="159"/>
      <c r="K1005" s="1420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>F1008+G1008+H1008</f>
        <v>0</v>
      </c>
      <c r="F1008" s="158"/>
      <c r="G1008" s="159"/>
      <c r="H1008" s="1420"/>
      <c r="I1008" s="158"/>
      <c r="J1008" s="159"/>
      <c r="K1008" s="1420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>F1009+G1009+H1009</f>
        <v>0</v>
      </c>
      <c r="F1009" s="173"/>
      <c r="G1009" s="174"/>
      <c r="H1009" s="1421"/>
      <c r="I1009" s="173"/>
      <c r="J1009" s="174"/>
      <c r="K1009" s="1421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804" t="s">
        <v>625</v>
      </c>
      <c r="D1010" s="1805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804" t="s">
        <v>687</v>
      </c>
      <c r="D1013" s="1805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806" t="s">
        <v>688</v>
      </c>
      <c r="D1014" s="1807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689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690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691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692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799" t="s">
        <v>917</v>
      </c>
      <c r="D1019" s="1800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693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694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695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82"/>
      <c r="C1023" s="1801" t="s">
        <v>696</v>
      </c>
      <c r="D1023" s="1802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>(IF($E1023&lt;&gt;0,$M$2,IF($L1023&lt;&gt;0,$M$2,"")))</f>
      </c>
      <c r="N1023" s="13"/>
    </row>
    <row r="1024" spans="2:14" ht="15.75">
      <c r="B1024" s="381">
        <v>98</v>
      </c>
      <c r="C1024" s="1801" t="s">
        <v>696</v>
      </c>
      <c r="D1024" s="1802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64"/>
      <c r="C1028" s="393" t="s">
        <v>743</v>
      </c>
      <c r="D1028" s="1432">
        <f>+B1028</f>
        <v>0</v>
      </c>
      <c r="E1028" s="395">
        <f>SUM(E913,E916,E922,E930,E931,E949,E953,E959,E962,E963,E964,E965,E966,E975,E981,E982,E983,E984,E991,E995,E996,E997,E998,E1001,E1002,E1010,E1013,E1014,E1019)+E1024</f>
        <v>2149530</v>
      </c>
      <c r="F1028" s="396">
        <f>SUM(F913,F916,F922,F930,F931,F949,F953,F959,F962,F963,F964,F965,F966,F975,F981,F982,F983,F984,F991,F995,F996,F997,F998,F1001,F1002,F1010,F1013,F1014,F1019)+F1024</f>
        <v>0</v>
      </c>
      <c r="G1028" s="397">
        <f>SUM(G913,G916,G922,G930,G931,G949,G953,G959,G962,G963,G964,G965,G966,G975,G981,G982,G983,G984,G991,G995,G996,G997,G998,G1001,G1002,G1010,G1013,G1014,G1019)+G1024</f>
        <v>2149530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0</v>
      </c>
      <c r="J1028" s="397">
        <f>SUM(J913,J916,J922,J930,J931,J949,J953,J959,J962,J963,J964,J965,J966,J975,J981,J982,J983,J984,J991,J995,J996,J997,J998,J1001,J1002,J1010,J1013,J1014,J1019)+J1024</f>
        <v>1076279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1076279</v>
      </c>
      <c r="M1028" s="12">
        <f>(IF($E1028&lt;&gt;0,$M$2,IF($L1028&lt;&gt;0,$M$2,"")))</f>
        <v>1</v>
      </c>
      <c r="N1028" s="73" t="str">
        <f>LEFT(C910,1)</f>
        <v>6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2074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2052</v>
      </c>
      <c r="M23" s="1828"/>
      <c r="N23" s="1828"/>
      <c r="O23" s="1829"/>
      <c r="P23" s="1836" t="s">
        <v>2053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2019-06-11T06:14:48Z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